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20" windowWidth="20730" windowHeight="11760" activeTab="1"/>
  </bookViews>
  <sheets>
    <sheet name="Summary" sheetId="4" r:id="rId1"/>
    <sheet name="Breakdown" sheetId="1" r:id="rId2"/>
  </sheets>
  <definedNames>
    <definedName name="_xlnm.Print_Area" localSheetId="1">Breakdown!$A$1:$E$24</definedName>
    <definedName name="_xlnm.Print_Area" localSheetId="0">Summary!$A$2:$E$7</definedName>
  </definedNames>
  <calcPr calcId="125725"/>
</workbook>
</file>

<file path=xl/calcChain.xml><?xml version="1.0" encoding="utf-8"?>
<calcChain xmlns="http://schemas.openxmlformats.org/spreadsheetml/2006/main">
  <c r="B5" i="4"/>
  <c r="I4" i="1" l="1"/>
  <c r="C24"/>
  <c r="C23"/>
  <c r="C22"/>
  <c r="C21"/>
  <c r="C20"/>
  <c r="C19"/>
  <c r="C16"/>
  <c r="C15"/>
  <c r="C14"/>
  <c r="C13"/>
  <c r="C12"/>
  <c r="C11"/>
  <c r="C8"/>
  <c r="C7"/>
  <c r="C6"/>
  <c r="C5"/>
  <c r="D7" i="4" l="1"/>
  <c r="C7"/>
  <c r="B7"/>
  <c r="D6"/>
  <c r="C6"/>
  <c r="B6"/>
  <c r="D5"/>
  <c r="C5"/>
  <c r="I8" i="1"/>
  <c r="I7"/>
  <c r="I6"/>
  <c r="I5"/>
  <c r="I3"/>
  <c r="H3"/>
  <c r="E6" i="4" l="1"/>
  <c r="E7"/>
  <c r="E5"/>
  <c r="G8" i="1"/>
  <c r="F8" s="1"/>
  <c r="G7"/>
  <c r="F7" s="1"/>
  <c r="D23" s="1"/>
  <c r="G6"/>
  <c r="F6" s="1"/>
  <c r="G5"/>
  <c r="F5" s="1"/>
  <c r="G4"/>
  <c r="F4" s="1"/>
  <c r="G3"/>
  <c r="F3" s="1"/>
  <c r="H8" l="1"/>
  <c r="H7"/>
  <c r="H6"/>
  <c r="H5"/>
  <c r="H4"/>
  <c r="D24"/>
  <c r="D22"/>
  <c r="D21"/>
  <c r="D20"/>
  <c r="D19"/>
  <c r="E16"/>
  <c r="E14"/>
  <c r="E13"/>
  <c r="E12"/>
  <c r="E8"/>
  <c r="E7"/>
  <c r="E6"/>
  <c r="E5"/>
  <c r="E4"/>
  <c r="E3"/>
  <c r="E15"/>
  <c r="E11"/>
  <c r="E22" l="1"/>
  <c r="E19"/>
  <c r="E20"/>
  <c r="E24"/>
  <c r="E21"/>
  <c r="E23"/>
</calcChain>
</file>

<file path=xl/sharedStrings.xml><?xml version="1.0" encoding="utf-8"?>
<sst xmlns="http://schemas.openxmlformats.org/spreadsheetml/2006/main" count="61" uniqueCount="30">
  <si>
    <t>Subsource</t>
  </si>
  <si>
    <t>Pollutant</t>
  </si>
  <si>
    <t>Total Existing Acres Served by MS4 (06/30/09)</t>
  </si>
  <si>
    <t>Required Reduction in Loading Rate (lbs / acre)</t>
  </si>
  <si>
    <t>Total Reduction Required (lbs)</t>
  </si>
  <si>
    <t>Regulated Urban Impervious</t>
  </si>
  <si>
    <t>Regulated Urban Pervious</t>
  </si>
  <si>
    <t>Nitrogen</t>
  </si>
  <si>
    <t>Phosphorous</t>
  </si>
  <si>
    <t>Total Suspended Solids</t>
  </si>
  <si>
    <t>2009 EOS Loading Rate</t>
  </si>
  <si>
    <t>Estimated Total POC Load Based on 2009 Progress Run</t>
  </si>
  <si>
    <t>Total POC Estimated Reductions Required During 1st Permit Cycle</t>
  </si>
  <si>
    <t>Estimate of Existing Source Loads (06/30/09)</t>
  </si>
  <si>
    <t>Total Existing (Est.) Acres Served by MS4 (06/30/09)</t>
  </si>
  <si>
    <t>Est. Required Reduction in Loading Rate (lbs / acre)</t>
  </si>
  <si>
    <t>Total Est. Reduction Required (lbs)</t>
  </si>
  <si>
    <t>Total POC Reductions Required by 2028</t>
  </si>
  <si>
    <t>1st Permit Cycle</t>
  </si>
  <si>
    <t>2nd Permit Cycle</t>
  </si>
  <si>
    <t>Total Reduction Rate (Final Permit Cycle)</t>
  </si>
  <si>
    <t>1st</t>
  </si>
  <si>
    <t>2nd</t>
  </si>
  <si>
    <t>3rd</t>
  </si>
  <si>
    <t>2013 - 2018</t>
  </si>
  <si>
    <t>2018 - 2023</t>
  </si>
  <si>
    <t>3rd Permit Cycle</t>
  </si>
  <si>
    <t>TOTAL Estimated Pollutant Reductions Required (lbs)</t>
  </si>
  <si>
    <t>Estimate of  Pollutant Reductions Required        Per Permit Cycle (lbs)</t>
  </si>
  <si>
    <t>2023-2028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</si>
</sst>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164" fontId="3" fillId="0" borderId="0" xfId="0" applyNumberFormat="1" applyFont="1"/>
    <xf numFmtId="0" fontId="3" fillId="2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5" fillId="5" borderId="3" xfId="0" applyFont="1" applyFill="1" applyBorder="1"/>
    <xf numFmtId="0" fontId="5" fillId="5" borderId="4" xfId="0" applyFont="1" applyFill="1" applyBorder="1"/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5" fillId="5" borderId="1" xfId="0" applyFont="1" applyFill="1" applyBorder="1"/>
    <xf numFmtId="0" fontId="3" fillId="2" borderId="20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5" fillId="5" borderId="8" xfId="0" applyFont="1" applyFill="1" applyBorder="1"/>
    <xf numFmtId="1" fontId="5" fillId="5" borderId="4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165" fontId="4" fillId="5" borderId="7" xfId="1" applyNumberFormat="1" applyFont="1" applyFill="1" applyBorder="1" applyAlignment="1">
      <alignment horizontal="center" wrapText="1"/>
    </xf>
    <xf numFmtId="165" fontId="3" fillId="2" borderId="15" xfId="1" applyNumberFormat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165" fontId="3" fillId="3" borderId="18" xfId="1" applyNumberFormat="1" applyFont="1" applyFill="1" applyBorder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165" fontId="3" fillId="4" borderId="18" xfId="1" applyNumberFormat="1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/>
    </xf>
    <xf numFmtId="165" fontId="5" fillId="5" borderId="9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 wrapText="1"/>
    </xf>
    <xf numFmtId="2" fontId="3" fillId="2" borderId="1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/>
    <xf numFmtId="2" fontId="3" fillId="0" borderId="0" xfId="0" applyNumberFormat="1" applyFont="1" applyAlignment="1">
      <alignment wrapText="1"/>
    </xf>
    <xf numFmtId="2" fontId="3" fillId="0" borderId="0" xfId="0" applyNumberFormat="1" applyFont="1"/>
    <xf numFmtId="0" fontId="6" fillId="0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center" vertical="top"/>
    </xf>
    <xf numFmtId="165" fontId="7" fillId="0" borderId="23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Normal="100" workbookViewId="0">
      <selection activeCell="G10" sqref="G10"/>
    </sheetView>
  </sheetViews>
  <sheetFormatPr defaultColWidth="9" defaultRowHeight="15"/>
  <cols>
    <col min="1" max="1" width="19.25" style="63" bestFit="1" customWidth="1"/>
    <col min="2" max="2" width="12.625" style="68" customWidth="1"/>
    <col min="3" max="3" width="12.625" style="69" customWidth="1"/>
    <col min="4" max="4" width="12.625" style="70" customWidth="1"/>
    <col min="5" max="5" width="18.625" style="70" customWidth="1"/>
    <col min="6" max="16384" width="9" style="63"/>
  </cols>
  <sheetData>
    <row r="2" spans="1:7" s="54" customFormat="1">
      <c r="B2" s="72" t="s">
        <v>28</v>
      </c>
      <c r="C2" s="72"/>
      <c r="D2" s="72"/>
      <c r="E2" s="73" t="s">
        <v>27</v>
      </c>
    </row>
    <row r="3" spans="1:7" s="55" customFormat="1">
      <c r="B3" s="56" t="s">
        <v>21</v>
      </c>
      <c r="C3" s="57" t="s">
        <v>22</v>
      </c>
      <c r="D3" s="58" t="s">
        <v>23</v>
      </c>
      <c r="E3" s="73"/>
    </row>
    <row r="4" spans="1:7" ht="15.75" thickBot="1">
      <c r="A4" s="59" t="s">
        <v>1</v>
      </c>
      <c r="B4" s="60" t="s">
        <v>24</v>
      </c>
      <c r="C4" s="61" t="s">
        <v>25</v>
      </c>
      <c r="D4" s="61" t="s">
        <v>29</v>
      </c>
      <c r="E4" s="74"/>
      <c r="F4" s="62"/>
    </row>
    <row r="5" spans="1:7">
      <c r="A5" s="64" t="s">
        <v>7</v>
      </c>
      <c r="B5" s="65">
        <f>+(Breakdown!$C$3*Breakdown!G3)+(Breakdown!$C$4*Breakdown!G4)</f>
        <v>347.21000000000004</v>
      </c>
      <c r="C5" s="65">
        <f>+(Breakdown!$C$3*Breakdown!H3)+(Breakdown!$C$4*Breakdown!H4)</f>
        <v>2430.4699999999998</v>
      </c>
      <c r="D5" s="65">
        <f>+(Breakdown!$C$3*Breakdown!I3)+(Breakdown!$C$4*Breakdown!I4)</f>
        <v>4166.5199999999995</v>
      </c>
      <c r="E5" s="66">
        <f>SUM(B5:D5)</f>
        <v>6944.1999999999989</v>
      </c>
    </row>
    <row r="6" spans="1:7">
      <c r="A6" s="64" t="s">
        <v>8</v>
      </c>
      <c r="B6" s="65">
        <f>+(Breakdown!$C$5*Breakdown!G5)+(Breakdown!$C$6*Breakdown!G6)</f>
        <v>33.646999999999998</v>
      </c>
      <c r="C6" s="65">
        <f>+(Breakdown!$C$5*Breakdown!H5)+(Breakdown!$C$6*Breakdown!H6)</f>
        <v>235.529</v>
      </c>
      <c r="D6" s="65">
        <f>+(Breakdown!$C$5*Breakdown!I5)+(Breakdown!$C$6*Breakdown!I6)</f>
        <v>403.76399999999995</v>
      </c>
      <c r="E6" s="66">
        <f>SUM(B6:D6)</f>
        <v>672.93999999999994</v>
      </c>
    </row>
    <row r="7" spans="1:7">
      <c r="A7" s="67" t="s">
        <v>9</v>
      </c>
      <c r="B7" s="65">
        <f>+(Breakdown!$C$7*Breakdown!G7)+(Breakdown!$C$8*Breakdown!G8)</f>
        <v>37978.290000000008</v>
      </c>
      <c r="C7" s="65">
        <f>+(Breakdown!$C$7*Breakdown!H7)+(Breakdown!$C$8*Breakdown!H8)</f>
        <v>265848.02999999997</v>
      </c>
      <c r="D7" s="65">
        <f>+(Breakdown!$C$7*Breakdown!I7)+(Breakdown!$C$8*Breakdown!I8)</f>
        <v>455739.48</v>
      </c>
      <c r="E7" s="66">
        <f>SUM(B7:D7)</f>
        <v>759565.79999999993</v>
      </c>
    </row>
    <row r="8" spans="1:7" s="71" customFormat="1">
      <c r="A8" s="63"/>
      <c r="B8" s="68"/>
      <c r="C8" s="69"/>
      <c r="D8" s="70"/>
      <c r="E8" s="70"/>
      <c r="F8" s="63"/>
      <c r="G8" s="63"/>
    </row>
    <row r="9" spans="1:7" s="71" customFormat="1">
      <c r="A9" s="63"/>
      <c r="B9" s="68"/>
      <c r="C9" s="69"/>
      <c r="D9" s="70"/>
      <c r="E9" s="70"/>
      <c r="F9" s="63"/>
      <c r="G9" s="63"/>
    </row>
    <row r="10" spans="1:7" s="71" customFormat="1">
      <c r="A10" s="63"/>
      <c r="B10" s="68"/>
      <c r="C10" s="69"/>
      <c r="D10" s="70"/>
      <c r="E10" s="70"/>
      <c r="F10" s="63"/>
      <c r="G10" s="63"/>
    </row>
  </sheetData>
  <mergeCells count="2">
    <mergeCell ref="B2:D2"/>
    <mergeCell ref="E2:E4"/>
  </mergeCells>
  <pageMargins left="0.7" right="0.7" top="0.75" bottom="0.75" header="0.3" footer="0.3"/>
  <pageSetup orientation="portrait" r:id="rId1"/>
  <headerFooter>
    <oddHeader>&amp;L&amp;"Calibri,Bold"&amp;14City of Harrisonburg
Estimate of Chesapeake Bay Pollutant Removal Requirements</oddHeader>
    <oddFooter>&amp;L&amp;"Calibri,Regular"&amp;11C13126B-03&amp;R&amp;"Calibri,Regular"&amp;11&amp;D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Normal="100" workbookViewId="0">
      <selection activeCell="G14" sqref="G14"/>
    </sheetView>
  </sheetViews>
  <sheetFormatPr defaultColWidth="9" defaultRowHeight="15.75"/>
  <cols>
    <col min="1" max="1" width="16.625" style="1" customWidth="1"/>
    <col min="2" max="2" width="13.875" style="1" customWidth="1"/>
    <col min="3" max="3" width="15.625" style="29" customWidth="1"/>
    <col min="4" max="4" width="15.625" style="50" customWidth="1"/>
    <col min="5" max="5" width="15.625" style="40" customWidth="1"/>
    <col min="6" max="7" width="12.625" style="53" customWidth="1"/>
    <col min="8" max="8" width="9" style="53"/>
    <col min="9" max="16384" width="9" style="1"/>
  </cols>
  <sheetData>
    <row r="1" spans="1:10" s="3" customFormat="1" ht="18.75">
      <c r="A1" s="9" t="s">
        <v>13</v>
      </c>
      <c r="B1" s="10"/>
      <c r="C1" s="21"/>
      <c r="D1" s="41"/>
      <c r="E1" s="31"/>
      <c r="F1" s="51"/>
      <c r="G1" s="51"/>
      <c r="H1" s="51"/>
    </row>
    <row r="2" spans="1:10" ht="63.75" thickBot="1">
      <c r="A2" s="11" t="s">
        <v>0</v>
      </c>
      <c r="B2" s="12" t="s">
        <v>1</v>
      </c>
      <c r="C2" s="22" t="s">
        <v>14</v>
      </c>
      <c r="D2" s="42" t="s">
        <v>10</v>
      </c>
      <c r="E2" s="32" t="s">
        <v>11</v>
      </c>
      <c r="F2" s="52" t="s">
        <v>20</v>
      </c>
      <c r="G2" s="52" t="s">
        <v>18</v>
      </c>
      <c r="H2" s="52" t="s">
        <v>19</v>
      </c>
      <c r="I2" s="52" t="s">
        <v>26</v>
      </c>
    </row>
    <row r="3" spans="1:10" ht="32.25" thickTop="1">
      <c r="A3" s="13" t="s">
        <v>5</v>
      </c>
      <c r="B3" s="17" t="s">
        <v>7</v>
      </c>
      <c r="C3" s="30">
        <v>3010</v>
      </c>
      <c r="D3" s="43">
        <v>16.86</v>
      </c>
      <c r="E3" s="33">
        <f>+C3*D3</f>
        <v>50748.6</v>
      </c>
      <c r="F3" s="4">
        <f>+G3/0.05</f>
        <v>1.5999999999999999</v>
      </c>
      <c r="G3" s="4">
        <f>+D11</f>
        <v>0.08</v>
      </c>
      <c r="H3" s="4">
        <f>+F3*0.35</f>
        <v>0.55999999999999994</v>
      </c>
      <c r="I3" s="1">
        <f>+F3*0.6</f>
        <v>0.95999999999999985</v>
      </c>
      <c r="J3" s="4"/>
    </row>
    <row r="4" spans="1:10" ht="31.5">
      <c r="A4" s="5" t="s">
        <v>6</v>
      </c>
      <c r="B4" s="17"/>
      <c r="C4" s="23">
        <v>3547</v>
      </c>
      <c r="D4" s="44">
        <v>10.07</v>
      </c>
      <c r="E4" s="34">
        <f t="shared" ref="E4:E8" si="0">+C4*D4</f>
        <v>35718.29</v>
      </c>
      <c r="F4" s="4">
        <f t="shared" ref="F4:F8" si="1">+G4/0.05</f>
        <v>0.6</v>
      </c>
      <c r="G4" s="4">
        <f t="shared" ref="G4:G8" si="2">+D12</f>
        <v>0.03</v>
      </c>
      <c r="H4" s="4">
        <f t="shared" ref="H4:H8" si="3">+F4*0.35</f>
        <v>0.21</v>
      </c>
      <c r="I4" s="1">
        <f>+F4*0.6</f>
        <v>0.36</v>
      </c>
    </row>
    <row r="5" spans="1:10" ht="31.5">
      <c r="A5" s="14" t="s">
        <v>5</v>
      </c>
      <c r="B5" s="18" t="s">
        <v>8</v>
      </c>
      <c r="C5" s="24">
        <f>+$C$3</f>
        <v>3010</v>
      </c>
      <c r="D5" s="45">
        <v>1.62</v>
      </c>
      <c r="E5" s="35">
        <f t="shared" si="0"/>
        <v>4876.2000000000007</v>
      </c>
      <c r="F5" s="4">
        <f t="shared" si="1"/>
        <v>0.19999999999999998</v>
      </c>
      <c r="G5" s="4">
        <f t="shared" si="2"/>
        <v>0.01</v>
      </c>
      <c r="H5" s="4">
        <f t="shared" si="3"/>
        <v>6.9999999999999993E-2</v>
      </c>
      <c r="I5" s="1">
        <f t="shared" ref="I5:I8" si="4">+F5*0.6</f>
        <v>0.11999999999999998</v>
      </c>
    </row>
    <row r="6" spans="1:10" ht="31.5">
      <c r="A6" s="6" t="s">
        <v>6</v>
      </c>
      <c r="B6" s="19"/>
      <c r="C6" s="25">
        <f>+$C$4</f>
        <v>3547</v>
      </c>
      <c r="D6" s="46">
        <v>0.41</v>
      </c>
      <c r="E6" s="36">
        <f t="shared" si="0"/>
        <v>1454.27</v>
      </c>
      <c r="F6" s="4">
        <f t="shared" si="1"/>
        <v>0.02</v>
      </c>
      <c r="G6" s="4">
        <f t="shared" si="2"/>
        <v>1E-3</v>
      </c>
      <c r="H6" s="4">
        <f t="shared" si="3"/>
        <v>6.9999999999999993E-3</v>
      </c>
      <c r="I6" s="1">
        <f t="shared" si="4"/>
        <v>1.2E-2</v>
      </c>
    </row>
    <row r="7" spans="1:10" ht="47.25" customHeight="1">
      <c r="A7" s="15" t="s">
        <v>5</v>
      </c>
      <c r="B7" s="75" t="s">
        <v>9</v>
      </c>
      <c r="C7" s="26">
        <f>+$C$3</f>
        <v>3010</v>
      </c>
      <c r="D7" s="47">
        <v>1171.32</v>
      </c>
      <c r="E7" s="37">
        <f t="shared" si="0"/>
        <v>3525673.1999999997</v>
      </c>
      <c r="F7" s="4">
        <f t="shared" si="1"/>
        <v>234.20000000000002</v>
      </c>
      <c r="G7" s="4">
        <f t="shared" si="2"/>
        <v>11.71</v>
      </c>
      <c r="H7" s="4">
        <f t="shared" si="3"/>
        <v>81.97</v>
      </c>
      <c r="I7" s="1">
        <f t="shared" si="4"/>
        <v>140.52000000000001</v>
      </c>
    </row>
    <row r="8" spans="1:10" ht="32.25" thickBot="1">
      <c r="A8" s="8" t="s">
        <v>6</v>
      </c>
      <c r="B8" s="76"/>
      <c r="C8" s="27">
        <f>+$C$4</f>
        <v>3547</v>
      </c>
      <c r="D8" s="48">
        <v>175.8</v>
      </c>
      <c r="E8" s="38">
        <f t="shared" si="0"/>
        <v>623562.60000000009</v>
      </c>
      <c r="F8" s="4">
        <f t="shared" si="1"/>
        <v>15.4</v>
      </c>
      <c r="G8" s="4">
        <f t="shared" si="2"/>
        <v>0.77</v>
      </c>
      <c r="H8" s="4">
        <f t="shared" si="3"/>
        <v>5.39</v>
      </c>
      <c r="I8" s="1">
        <f t="shared" si="4"/>
        <v>9.24</v>
      </c>
    </row>
    <row r="9" spans="1:10" ht="18.75">
      <c r="A9" s="20" t="s">
        <v>12</v>
      </c>
      <c r="B9" s="16"/>
      <c r="C9" s="28"/>
      <c r="D9" s="49"/>
      <c r="E9" s="39"/>
    </row>
    <row r="10" spans="1:10" ht="67.5" customHeight="1" thickBot="1">
      <c r="A10" s="11" t="s">
        <v>0</v>
      </c>
      <c r="B10" s="12" t="s">
        <v>1</v>
      </c>
      <c r="C10" s="22" t="s">
        <v>14</v>
      </c>
      <c r="D10" s="42" t="s">
        <v>15</v>
      </c>
      <c r="E10" s="32" t="s">
        <v>16</v>
      </c>
      <c r="F10" s="52"/>
      <c r="G10" s="52"/>
      <c r="H10" s="52"/>
    </row>
    <row r="11" spans="1:10" ht="32.25" thickTop="1">
      <c r="A11" s="13" t="s">
        <v>5</v>
      </c>
      <c r="B11" s="17" t="s">
        <v>7</v>
      </c>
      <c r="C11" s="30">
        <f>+$C$3</f>
        <v>3010</v>
      </c>
      <c r="D11" s="43">
        <v>0.08</v>
      </c>
      <c r="E11" s="33">
        <f>+C11*D11</f>
        <v>240.8</v>
      </c>
      <c r="F11" s="4"/>
      <c r="G11" s="4"/>
      <c r="H11" s="4"/>
    </row>
    <row r="12" spans="1:10" ht="31.5">
      <c r="A12" s="5" t="s">
        <v>6</v>
      </c>
      <c r="B12" s="17"/>
      <c r="C12" s="23">
        <f>+$C$4</f>
        <v>3547</v>
      </c>
      <c r="D12" s="44">
        <v>0.03</v>
      </c>
      <c r="E12" s="34">
        <f t="shared" ref="E12:E16" si="5">+C12*D12</f>
        <v>106.41</v>
      </c>
      <c r="F12" s="4"/>
      <c r="G12" s="4"/>
      <c r="H12" s="4"/>
    </row>
    <row r="13" spans="1:10" ht="31.5">
      <c r="A13" s="14" t="s">
        <v>5</v>
      </c>
      <c r="B13" s="18" t="s">
        <v>8</v>
      </c>
      <c r="C13" s="24">
        <f>+$C$3</f>
        <v>3010</v>
      </c>
      <c r="D13" s="45">
        <v>0.01</v>
      </c>
      <c r="E13" s="35">
        <f t="shared" si="5"/>
        <v>30.1</v>
      </c>
      <c r="F13" s="4"/>
      <c r="G13" s="4"/>
      <c r="H13" s="4"/>
    </row>
    <row r="14" spans="1:10" ht="31.5">
      <c r="A14" s="6" t="s">
        <v>6</v>
      </c>
      <c r="B14" s="19"/>
      <c r="C14" s="25">
        <f>+$C$4</f>
        <v>3547</v>
      </c>
      <c r="D14" s="7">
        <v>1E-3</v>
      </c>
      <c r="E14" s="36">
        <f t="shared" si="5"/>
        <v>3.5470000000000002</v>
      </c>
      <c r="F14" s="4"/>
      <c r="G14" s="4"/>
      <c r="H14" s="4"/>
    </row>
    <row r="15" spans="1:10" ht="31.5">
      <c r="A15" s="15" t="s">
        <v>5</v>
      </c>
      <c r="B15" s="75" t="s">
        <v>9</v>
      </c>
      <c r="C15" s="26">
        <f>+$C$3</f>
        <v>3010</v>
      </c>
      <c r="D15" s="47">
        <v>11.71</v>
      </c>
      <c r="E15" s="37">
        <f t="shared" si="5"/>
        <v>35247.100000000006</v>
      </c>
      <c r="F15" s="4"/>
      <c r="G15" s="4"/>
      <c r="H15" s="4"/>
    </row>
    <row r="16" spans="1:10" ht="32.25" thickBot="1">
      <c r="A16" s="8" t="s">
        <v>6</v>
      </c>
      <c r="B16" s="76"/>
      <c r="C16" s="27">
        <f>+$C$4</f>
        <v>3547</v>
      </c>
      <c r="D16" s="48">
        <v>0.77</v>
      </c>
      <c r="E16" s="38">
        <f t="shared" si="5"/>
        <v>2731.19</v>
      </c>
      <c r="F16" s="4"/>
      <c r="G16" s="4"/>
      <c r="H16" s="4"/>
    </row>
    <row r="17" spans="1:5" ht="18.75">
      <c r="A17" s="9" t="s">
        <v>17</v>
      </c>
      <c r="B17" s="10"/>
      <c r="C17" s="21"/>
      <c r="D17" s="41"/>
      <c r="E17" s="31"/>
    </row>
    <row r="18" spans="1:5" ht="63.75" thickBot="1">
      <c r="A18" s="11" t="s">
        <v>0</v>
      </c>
      <c r="B18" s="12" t="s">
        <v>1</v>
      </c>
      <c r="C18" s="22" t="s">
        <v>2</v>
      </c>
      <c r="D18" s="42" t="s">
        <v>3</v>
      </c>
      <c r="E18" s="32" t="s">
        <v>4</v>
      </c>
    </row>
    <row r="19" spans="1:5" ht="32.25" thickTop="1">
      <c r="A19" s="13" t="s">
        <v>5</v>
      </c>
      <c r="B19" s="17" t="s">
        <v>7</v>
      </c>
      <c r="C19" s="30">
        <f>+$C$3</f>
        <v>3010</v>
      </c>
      <c r="D19" s="43">
        <f>+F3</f>
        <v>1.5999999999999999</v>
      </c>
      <c r="E19" s="33">
        <f>+C19*D19</f>
        <v>4816</v>
      </c>
    </row>
    <row r="20" spans="1:5" ht="31.5">
      <c r="A20" s="5" t="s">
        <v>6</v>
      </c>
      <c r="B20" s="17"/>
      <c r="C20" s="23">
        <f>+$C$4</f>
        <v>3547</v>
      </c>
      <c r="D20" s="44">
        <f t="shared" ref="D20:D24" si="6">+F4</f>
        <v>0.6</v>
      </c>
      <c r="E20" s="34">
        <f t="shared" ref="E20:E24" si="7">+C20*D20</f>
        <v>2128.1999999999998</v>
      </c>
    </row>
    <row r="21" spans="1:5" ht="31.5">
      <c r="A21" s="14" t="s">
        <v>5</v>
      </c>
      <c r="B21" s="18" t="s">
        <v>8</v>
      </c>
      <c r="C21" s="24">
        <f>+$C$3</f>
        <v>3010</v>
      </c>
      <c r="D21" s="45">
        <f t="shared" si="6"/>
        <v>0.19999999999999998</v>
      </c>
      <c r="E21" s="35">
        <f t="shared" si="7"/>
        <v>602</v>
      </c>
    </row>
    <row r="22" spans="1:5" ht="31.5">
      <c r="A22" s="6" t="s">
        <v>6</v>
      </c>
      <c r="B22" s="19"/>
      <c r="C22" s="25">
        <f>+$C$4</f>
        <v>3547</v>
      </c>
      <c r="D22" s="46">
        <f t="shared" si="6"/>
        <v>0.02</v>
      </c>
      <c r="E22" s="36">
        <f t="shared" si="7"/>
        <v>70.94</v>
      </c>
    </row>
    <row r="23" spans="1:5" ht="31.5">
      <c r="A23" s="15" t="s">
        <v>5</v>
      </c>
      <c r="B23" s="75" t="s">
        <v>9</v>
      </c>
      <c r="C23" s="26">
        <f>+$C$3</f>
        <v>3010</v>
      </c>
      <c r="D23" s="47">
        <f>+F7</f>
        <v>234.20000000000002</v>
      </c>
      <c r="E23" s="37">
        <f t="shared" si="7"/>
        <v>704942</v>
      </c>
    </row>
    <row r="24" spans="1:5" ht="32.25" thickBot="1">
      <c r="A24" s="8" t="s">
        <v>6</v>
      </c>
      <c r="B24" s="76"/>
      <c r="C24" s="27">
        <f>+$C$4</f>
        <v>3547</v>
      </c>
      <c r="D24" s="48">
        <f t="shared" si="6"/>
        <v>15.4</v>
      </c>
      <c r="E24" s="38">
        <f t="shared" si="7"/>
        <v>54623.8</v>
      </c>
    </row>
    <row r="25" spans="1:5">
      <c r="A25" s="2"/>
    </row>
    <row r="26" spans="1:5">
      <c r="A26" s="2"/>
    </row>
    <row r="27" spans="1:5">
      <c r="A27" s="2"/>
    </row>
  </sheetData>
  <mergeCells count="3">
    <mergeCell ref="B7:B8"/>
    <mergeCell ref="B15:B16"/>
    <mergeCell ref="B23:B24"/>
  </mergeCells>
  <pageMargins left="0.7" right="0.7" top="0.75" bottom="0.75" header="0.3" footer="0.3"/>
  <pageSetup scale="91" orientation="portrait" r:id="rId1"/>
  <headerFooter>
    <oddHeader>&amp;L&amp;"Calibri,Bold"&amp;14City of Harrisonburg
Estimate of Chesapeake Bay Pollutant Removal Requirements</oddHeader>
    <oddFooter>&amp;L&amp;"Calibri,Regular"&amp;11C13126B-03&amp;R&amp;"Calibri,Regular"&amp;11&amp;D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Breakdown</vt:lpstr>
      <vt:lpstr>Breakdown!Print_Area</vt:lpstr>
      <vt:lpstr>Summary!Print_Area</vt:lpstr>
    </vt:vector>
  </TitlesOfParts>
  <Company>Draper Aden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A. Howard, P.E.</dc:creator>
  <cp:lastModifiedBy>Rebecca Stimson</cp:lastModifiedBy>
  <cp:lastPrinted>2014-04-01T20:42:49Z</cp:lastPrinted>
  <dcterms:created xsi:type="dcterms:W3CDTF">2014-03-04T12:43:03Z</dcterms:created>
  <dcterms:modified xsi:type="dcterms:W3CDTF">2016-09-29T18:32:11Z</dcterms:modified>
</cp:coreProperties>
</file>